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esktop\N28LE Files\"/>
    </mc:Choice>
  </mc:AlternateContent>
  <xr:revisionPtr revIDLastSave="0" documentId="13_ncr:1_{9E118C94-C81B-4646-BA00-12AC18DE8093}" xr6:coauthVersionLast="45" xr6:coauthVersionMax="45" xr10:uidLastSave="{00000000-0000-0000-0000-000000000000}"/>
  <bookViews>
    <workbookView xWindow="-98" yWindow="-98" windowWidth="19396" windowHeight="10395" xr2:uid="{E28A8C4E-8835-4680-944B-23B703C6F2EC}"/>
  </bookViews>
  <sheets>
    <sheet name="W&amp;B Report" sheetId="1" r:id="rId1"/>
  </sheets>
  <definedNames>
    <definedName name="_xlnm.Print_Area" localSheetId="0">'W&amp;B Report'!$B$2:$E$45,'W&amp;B Report'!$G$4:$Q$27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C40" i="1"/>
  <c r="E40" i="1" s="1"/>
  <c r="C38" i="1"/>
  <c r="E38" i="1" s="1"/>
  <c r="C37" i="1"/>
  <c r="E37" i="1" s="1"/>
  <c r="C27" i="1"/>
  <c r="E27" i="1"/>
  <c r="C25" i="1"/>
  <c r="E25" i="1" s="1"/>
  <c r="C24" i="1"/>
  <c r="E24" i="1" s="1"/>
  <c r="E36" i="1"/>
  <c r="E35" i="1"/>
  <c r="C16" i="1"/>
  <c r="E11" i="1"/>
  <c r="E23" i="1"/>
  <c r="E22" i="1"/>
  <c r="C6" i="1"/>
  <c r="C26" i="1" s="1"/>
  <c r="E10" i="1"/>
  <c r="E12" i="1"/>
  <c r="E13" i="1"/>
  <c r="E14" i="1"/>
  <c r="C49" i="1" l="1"/>
  <c r="C53" i="1"/>
  <c r="C42" i="1"/>
  <c r="E39" i="1"/>
  <c r="E42" i="1" s="1"/>
  <c r="E16" i="1"/>
  <c r="E19" i="1" s="1"/>
  <c r="D49" i="1" s="1"/>
  <c r="C29" i="1"/>
  <c r="E26" i="1"/>
  <c r="E29" i="1" s="1"/>
  <c r="C51" i="1" l="1"/>
  <c r="C55" i="1"/>
  <c r="C50" i="1"/>
  <c r="C54" i="1"/>
  <c r="E45" i="1"/>
  <c r="D51" i="1" s="1"/>
  <c r="E44" i="1"/>
  <c r="D55" i="1" s="1"/>
  <c r="E32" i="1"/>
  <c r="D50" i="1" s="1"/>
  <c r="E31" i="1"/>
  <c r="D54" i="1" s="1"/>
  <c r="E18" i="1"/>
  <c r="D53" i="1" s="1"/>
</calcChain>
</file>

<file path=xl/sharedStrings.xml><?xml version="1.0" encoding="utf-8"?>
<sst xmlns="http://schemas.openxmlformats.org/spreadsheetml/2006/main" count="58" uniqueCount="33">
  <si>
    <t>Oil (8 quarts)</t>
  </si>
  <si>
    <t>Pilot and front passenger</t>
  </si>
  <si>
    <t>Aft Passengers</t>
  </si>
  <si>
    <t>Fuel (48 gal. max)</t>
  </si>
  <si>
    <t>Baggage</t>
  </si>
  <si>
    <t>Moment due to retracts</t>
  </si>
  <si>
    <t>Weights (lbs)</t>
  </si>
  <si>
    <t>Arm aft datum (in)</t>
  </si>
  <si>
    <t>Moment (in/lbs)</t>
  </si>
  <si>
    <r>
      <t xml:space="preserve">Licensed Empty Weight </t>
    </r>
    <r>
      <rPr>
        <vertAlign val="superscript"/>
        <sz val="11"/>
        <color theme="1"/>
        <rFont val="Arial"/>
        <family val="2"/>
      </rPr>
      <t>1</t>
    </r>
  </si>
  <si>
    <r>
      <t xml:space="preserve">1 </t>
    </r>
    <r>
      <rPr>
        <sz val="8"/>
        <color theme="1"/>
        <rFont val="Arial"/>
        <family val="2"/>
      </rPr>
      <t>Licensed empty weight from most recent weight and balance 6/2018</t>
    </r>
  </si>
  <si>
    <t>C.G. Gear Up</t>
  </si>
  <si>
    <t>C.G. Gear Down</t>
  </si>
  <si>
    <t>Fuel Burn (gph)</t>
  </si>
  <si>
    <t>Est. Time Enroute (hrs)</t>
  </si>
  <si>
    <t>Fuel Usage (gal)</t>
  </si>
  <si>
    <t>N28LE W&amp;B T.O.</t>
  </si>
  <si>
    <t>N28LE W&amp;B Landing</t>
  </si>
  <si>
    <t>Weight</t>
  </si>
  <si>
    <t>T.O. (gear up)</t>
  </si>
  <si>
    <t>Landing (gear down)</t>
  </si>
  <si>
    <t>C.G.</t>
  </si>
  <si>
    <t>FOR GRAPHIC</t>
  </si>
  <si>
    <t>x bounds</t>
  </si>
  <si>
    <t>y bounds</t>
  </si>
  <si>
    <t>Baggage Compartment</t>
  </si>
  <si>
    <t>N28LE W&amp;B Zero Fuel</t>
  </si>
  <si>
    <t>Fuel Burn Assumptions</t>
  </si>
  <si>
    <t>N28LE Weight and Balance</t>
  </si>
  <si>
    <t>T.O. (gear down)</t>
  </si>
  <si>
    <t>Landing (gear up)</t>
  </si>
  <si>
    <t>Zero Fuel (gear down)</t>
  </si>
  <si>
    <t>Zero Fuel (gear 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</si>
</sst>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3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164" fontId="2" fillId="0" borderId="0" xfId="1" applyNumberFormat="1" applyFont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left" indent="1"/>
    </xf>
    <xf numFmtId="164" fontId="2" fillId="0" borderId="0" xfId="1" applyNumberFormat="1" applyFont="1" applyAlignment="1">
      <alignment horizontal="left" indent="1"/>
    </xf>
    <xf numFmtId="164" fontId="2" fillId="2" borderId="1" xfId="1" applyNumberFormat="1" applyFont="1" applyFill="1" applyBorder="1" applyAlignment="1">
      <alignment horizontal="left" inden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left" indent="1"/>
    </xf>
    <xf numFmtId="164" fontId="7" fillId="3" borderId="4" xfId="1" applyNumberFormat="1" applyFont="1" applyFill="1" applyBorder="1" applyAlignment="1">
      <alignment horizontal="left" indent="1"/>
    </xf>
    <xf numFmtId="164" fontId="7" fillId="3" borderId="3" xfId="1" applyNumberFormat="1" applyFont="1" applyFill="1" applyBorder="1" applyAlignment="1">
      <alignment horizontal="left" indent="1"/>
    </xf>
    <xf numFmtId="0" fontId="5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C. G. Range and Weight (N28LE)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27632108314516"/>
          <c:y val="8.3059842068761019E-2"/>
          <c:w val="0.84032624096558339"/>
          <c:h val="0.80151455730005017"/>
        </c:manualLayout>
      </c:layout>
      <c:scatterChart>
        <c:scatterStyle val="lineMarker"/>
        <c:varyColors val="0"/>
        <c:ser>
          <c:idx val="0"/>
          <c:order val="0"/>
          <c:tx>
            <c:v>Gear Down</c:v>
          </c:tx>
          <c:spPr>
            <a:ln w="25400" cap="sq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15875" cap="sq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DBCE-4730-9AA8-7B4B876B502E}"/>
              </c:ext>
            </c:extLst>
          </c:dPt>
          <c:dLbls>
            <c:dLbl>
              <c:idx val="0"/>
              <c:layout>
                <c:manualLayout>
                  <c:x val="-0.1477093683834767"/>
                  <c:y val="-1.073929064780553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CE-4730-9AA8-7B4B876B502E}"/>
                </c:ext>
              </c:extLst>
            </c:dLbl>
            <c:dLbl>
              <c:idx val="1"/>
              <c:layout>
                <c:manualLayout>
                  <c:x val="-0.15283975929499433"/>
                  <c:y val="-9.4304320703121145E-3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CE-4730-9AA8-7B4B876B502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BCE-4730-9AA8-7B4B876B50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sq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'W&amp;B Report'!$D$49:$D$51</c:f>
              <c:numCache>
                <c:formatCode>0.00</c:formatCode>
                <c:ptCount val="3"/>
                <c:pt idx="0">
                  <c:v>90.885421191537219</c:v>
                </c:pt>
                <c:pt idx="1">
                  <c:v>90.610216949778419</c:v>
                </c:pt>
                <c:pt idx="2">
                  <c:v>90.299744971086838</c:v>
                </c:pt>
              </c:numCache>
            </c:numRef>
          </c:xVal>
          <c:yVal>
            <c:numRef>
              <c:f>'W&amp;B Report'!$C$49:$C$51</c:f>
              <c:numCache>
                <c:formatCode>_(* #,##0_);_(* \(#,##0\);_(* "-"??_);_(@_)</c:formatCode>
                <c:ptCount val="3"/>
                <c:pt idx="0">
                  <c:v>2311.3000000000002</c:v>
                </c:pt>
                <c:pt idx="1">
                  <c:v>2166.4</c:v>
                </c:pt>
                <c:pt idx="2">
                  <c:v>2023.3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CE-4730-9AA8-7B4B876B502E}"/>
            </c:ext>
          </c:extLst>
        </c:ser>
        <c:ser>
          <c:idx val="1"/>
          <c:order val="1"/>
          <c:tx>
            <c:v>Boundaries</c:v>
          </c:tx>
          <c:spPr>
            <a:ln w="22225" cap="sq">
              <a:solidFill>
                <a:schemeClr val="tx1"/>
              </a:solidFill>
              <a:bevel/>
              <a:headEnd type="none"/>
              <a:tailEnd w="med" len="med"/>
            </a:ln>
            <a:effectLst/>
          </c:spPr>
          <c:marker>
            <c:symbol val="none"/>
          </c:marker>
          <c:xVal>
            <c:numRef>
              <c:f>'W&amp;B Report'!$C$58:$C$64</c:f>
              <c:numCache>
                <c:formatCode>General</c:formatCode>
                <c:ptCount val="7"/>
                <c:pt idx="0">
                  <c:v>80</c:v>
                </c:pt>
                <c:pt idx="1">
                  <c:v>82</c:v>
                </c:pt>
                <c:pt idx="2">
                  <c:v>87.3</c:v>
                </c:pt>
                <c:pt idx="3">
                  <c:v>93</c:v>
                </c:pt>
                <c:pt idx="4">
                  <c:v>93</c:v>
                </c:pt>
                <c:pt idx="5">
                  <c:v>80</c:v>
                </c:pt>
                <c:pt idx="6">
                  <c:v>80</c:v>
                </c:pt>
              </c:numCache>
            </c:numRef>
          </c:xVal>
          <c:yVal>
            <c:numRef>
              <c:f>'W&amp;B Report'!$D$58:$D$64</c:f>
              <c:numCache>
                <c:formatCode>General</c:formatCode>
                <c:ptCount val="7"/>
                <c:pt idx="0">
                  <c:v>1800</c:v>
                </c:pt>
                <c:pt idx="1">
                  <c:v>2300</c:v>
                </c:pt>
                <c:pt idx="2">
                  <c:v>2650</c:v>
                </c:pt>
                <c:pt idx="3">
                  <c:v>2650</c:v>
                </c:pt>
                <c:pt idx="4">
                  <c:v>1400</c:v>
                </c:pt>
                <c:pt idx="5">
                  <c:v>1400</c:v>
                </c:pt>
                <c:pt idx="6">
                  <c:v>1800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CE-4730-9AA8-7B4B876B502E}"/>
            </c:ext>
          </c:extLst>
        </c:ser>
        <c:ser>
          <c:idx val="2"/>
          <c:order val="2"/>
          <c:tx>
            <c:v>Gear Up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'W&amp;B Report'!$D$53:$D$55</c:f>
              <c:numCache>
                <c:formatCode>0.00</c:formatCode>
                <c:ptCount val="3"/>
                <c:pt idx="0">
                  <c:v>91.239767230562876</c:v>
                </c:pt>
                <c:pt idx="1">
                  <c:v>90.98826347858197</c:v>
                </c:pt>
                <c:pt idx="2">
                  <c:v>90.704529234419013</c:v>
                </c:pt>
              </c:numCache>
            </c:numRef>
          </c:xVal>
          <c:yVal>
            <c:numRef>
              <c:f>'W&amp;B Report'!$C$53:$C$55</c:f>
              <c:numCache>
                <c:formatCode>_(* #,##0_);_(* \(#,##0\);_(* "-"??_);_(@_)</c:formatCode>
                <c:ptCount val="3"/>
                <c:pt idx="0">
                  <c:v>2311.3000000000002</c:v>
                </c:pt>
                <c:pt idx="1">
                  <c:v>2166.4</c:v>
                </c:pt>
                <c:pt idx="2">
                  <c:v>2023.3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2F-4FB5-A299-82D9F5B01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445544"/>
        <c:axId val="908438000"/>
      </c:scatterChart>
      <c:valAx>
        <c:axId val="908445544"/>
        <c:scaling>
          <c:orientation val="minMax"/>
          <c:max val="94"/>
          <c:min val="7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INCHES AFT OF DATUM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08438000"/>
        <c:crosses val="autoZero"/>
        <c:crossBetween val="midCat"/>
      </c:valAx>
      <c:valAx>
        <c:axId val="908438000"/>
        <c:scaling>
          <c:orientation val="minMax"/>
          <c:max val="30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WEIGHT IN POUNDS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08445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59528</xdr:colOff>
      <xdr:row>3</xdr:row>
      <xdr:rowOff>47623</xdr:rowOff>
    </xdr:from>
    <xdr:to>
      <xdr:col>16</xdr:col>
      <xdr:colOff>238124</xdr:colOff>
      <xdr:row>26</xdr:row>
      <xdr:rowOff>108857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1638A13-78DB-4D47-9F3E-C1580732A5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5F3B-8301-4219-B140-EF46B3D5BD26}">
  <sheetPr>
    <pageSetUpPr fitToPage="1"/>
  </sheetPr>
  <dimension ref="B2:I64"/>
  <sheetViews>
    <sheetView tabSelected="1" view="pageBreakPreview" topLeftCell="A2" zoomScale="90" zoomScaleNormal="70" zoomScaleSheetLayoutView="90" workbookViewId="0">
      <selection activeCell="C14" sqref="C14"/>
    </sheetView>
  </sheetViews>
  <sheetFormatPr defaultRowHeight="13.5" x14ac:dyDescent="0.35"/>
  <cols>
    <col min="1" max="1" width="4.796875" style="1" customWidth="1"/>
    <col min="2" max="2" width="23.9296875" style="1" customWidth="1"/>
    <col min="3" max="3" width="12.33203125" style="1" bestFit="1" customWidth="1"/>
    <col min="4" max="4" width="16.3984375" style="1" bestFit="1" customWidth="1"/>
    <col min="5" max="5" width="14.19921875" style="1" bestFit="1" customWidth="1"/>
    <col min="6" max="6" width="2.6640625" style="1" customWidth="1"/>
    <col min="7" max="16" width="9.06640625" style="1"/>
    <col min="17" max="17" width="4.6640625" style="1" customWidth="1"/>
    <col min="18" max="16384" width="9.06640625" style="1"/>
  </cols>
  <sheetData>
    <row r="2" spans="2:5" ht="15.4" thickBot="1" x14ac:dyDescent="0.45">
      <c r="B2" s="23" t="s">
        <v>28</v>
      </c>
      <c r="C2" s="23"/>
      <c r="D2" s="23"/>
      <c r="E2" s="23"/>
    </row>
    <row r="3" spans="2:5" ht="13.9" x14ac:dyDescent="0.4">
      <c r="B3" s="2" t="s">
        <v>27</v>
      </c>
    </row>
    <row r="4" spans="2:5" x14ac:dyDescent="0.35">
      <c r="B4" s="1" t="s">
        <v>13</v>
      </c>
      <c r="C4" s="16">
        <v>10.5</v>
      </c>
    </row>
    <row r="5" spans="2:5" ht="13.9" thickBot="1" x14ac:dyDescent="0.4">
      <c r="B5" s="6" t="s">
        <v>14</v>
      </c>
      <c r="C5" s="17">
        <v>2.2999999999999998</v>
      </c>
    </row>
    <row r="6" spans="2:5" x14ac:dyDescent="0.35">
      <c r="B6" s="1" t="s">
        <v>15</v>
      </c>
      <c r="C6" s="4">
        <f>C4*C5</f>
        <v>24.15</v>
      </c>
    </row>
    <row r="7" spans="2:5" x14ac:dyDescent="0.35">
      <c r="C7" s="4"/>
    </row>
    <row r="8" spans="2:5" ht="14.25" thickBot="1" x14ac:dyDescent="0.45">
      <c r="B8" s="8" t="s">
        <v>16</v>
      </c>
      <c r="C8" s="6" t="s">
        <v>6</v>
      </c>
      <c r="D8" s="6" t="s">
        <v>7</v>
      </c>
      <c r="E8" s="6" t="s">
        <v>8</v>
      </c>
    </row>
    <row r="9" spans="2:5" ht="15.75" x14ac:dyDescent="0.4">
      <c r="B9" s="1" t="s">
        <v>9</v>
      </c>
      <c r="C9" s="11">
        <v>1743.3</v>
      </c>
      <c r="D9" s="3">
        <v>89.78</v>
      </c>
      <c r="E9" s="9">
        <f>C9*D9</f>
        <v>156513.47399999999</v>
      </c>
    </row>
    <row r="10" spans="2:5" ht="13.9" x14ac:dyDescent="0.4">
      <c r="B10" s="1" t="s">
        <v>0</v>
      </c>
      <c r="C10" s="11">
        <v>15</v>
      </c>
      <c r="D10" s="3">
        <v>24.5</v>
      </c>
      <c r="E10" s="9">
        <f t="shared" ref="E10:E14" si="0">C10*D10</f>
        <v>367.5</v>
      </c>
    </row>
    <row r="11" spans="2:5" ht="13.9" x14ac:dyDescent="0.4">
      <c r="B11" s="1" t="s">
        <v>1</v>
      </c>
      <c r="C11" s="18">
        <v>185</v>
      </c>
      <c r="D11" s="3">
        <v>80.5</v>
      </c>
      <c r="E11" s="9">
        <f t="shared" si="0"/>
        <v>14892.5</v>
      </c>
    </row>
    <row r="12" spans="2:5" ht="13.9" x14ac:dyDescent="0.4">
      <c r="B12" s="1" t="s">
        <v>2</v>
      </c>
      <c r="C12" s="19">
        <v>20</v>
      </c>
      <c r="D12" s="3">
        <v>118.1</v>
      </c>
      <c r="E12" s="9">
        <f t="shared" si="0"/>
        <v>2362</v>
      </c>
    </row>
    <row r="13" spans="2:5" ht="13.9" x14ac:dyDescent="0.4">
      <c r="B13" s="1" t="s">
        <v>3</v>
      </c>
      <c r="C13" s="19">
        <v>288</v>
      </c>
      <c r="D13" s="3">
        <v>95</v>
      </c>
      <c r="E13" s="9">
        <f t="shared" si="0"/>
        <v>27360</v>
      </c>
    </row>
    <row r="14" spans="2:5" ht="13.9" x14ac:dyDescent="0.4">
      <c r="B14" s="1" t="s">
        <v>25</v>
      </c>
      <c r="C14" s="20">
        <v>60</v>
      </c>
      <c r="D14" s="3">
        <v>142.80000000000001</v>
      </c>
      <c r="E14" s="9">
        <f t="shared" si="0"/>
        <v>8568</v>
      </c>
    </row>
    <row r="15" spans="2:5" ht="14.25" thickBot="1" x14ac:dyDescent="0.45">
      <c r="B15" s="6" t="s">
        <v>5</v>
      </c>
      <c r="C15" s="13"/>
      <c r="D15" s="7"/>
      <c r="E15" s="10">
        <v>819</v>
      </c>
    </row>
    <row r="16" spans="2:5" x14ac:dyDescent="0.35">
      <c r="B16" s="21" t="s">
        <v>10</v>
      </c>
      <c r="C16" s="12">
        <f>SUM(C9:C14)</f>
        <v>2311.3000000000002</v>
      </c>
      <c r="D16" s="4"/>
      <c r="E16" s="9">
        <f>SUM(E9:E15)</f>
        <v>210882.47399999999</v>
      </c>
    </row>
    <row r="17" spans="2:5" x14ac:dyDescent="0.35">
      <c r="B17" s="21"/>
    </row>
    <row r="18" spans="2:5" ht="13.9" x14ac:dyDescent="0.4">
      <c r="D18" s="2" t="s">
        <v>11</v>
      </c>
      <c r="E18" s="5">
        <f>E16/C16</f>
        <v>91.239767230562876</v>
      </c>
    </row>
    <row r="19" spans="2:5" ht="13.9" x14ac:dyDescent="0.4">
      <c r="D19" s="2" t="s">
        <v>12</v>
      </c>
      <c r="E19" s="5">
        <f>(E16-E15)/C16</f>
        <v>90.885421191537219</v>
      </c>
    </row>
    <row r="21" spans="2:5" ht="14.25" thickBot="1" x14ac:dyDescent="0.45">
      <c r="B21" s="8" t="s">
        <v>17</v>
      </c>
      <c r="C21" s="6" t="s">
        <v>6</v>
      </c>
      <c r="D21" s="6" t="s">
        <v>7</v>
      </c>
      <c r="E21" s="6" t="s">
        <v>8</v>
      </c>
    </row>
    <row r="22" spans="2:5" ht="15.75" x14ac:dyDescent="0.4">
      <c r="B22" s="1" t="s">
        <v>9</v>
      </c>
      <c r="C22" s="11">
        <v>1743.3</v>
      </c>
      <c r="D22" s="3">
        <v>89.78</v>
      </c>
      <c r="E22" s="9">
        <f>C22*D22</f>
        <v>156513.47399999999</v>
      </c>
    </row>
    <row r="23" spans="2:5" ht="13.9" x14ac:dyDescent="0.4">
      <c r="B23" s="1" t="s">
        <v>0</v>
      </c>
      <c r="C23" s="11">
        <v>15</v>
      </c>
      <c r="D23" s="3">
        <v>24.5</v>
      </c>
      <c r="E23" s="9">
        <f t="shared" ref="E23:E27" si="1">C23*D23</f>
        <v>367.5</v>
      </c>
    </row>
    <row r="24" spans="2:5" ht="13.9" x14ac:dyDescent="0.4">
      <c r="B24" s="1" t="s">
        <v>1</v>
      </c>
      <c r="C24" s="12">
        <f>C11</f>
        <v>185</v>
      </c>
      <c r="D24" s="3">
        <v>80.5</v>
      </c>
      <c r="E24" s="9">
        <f t="shared" si="1"/>
        <v>14892.5</v>
      </c>
    </row>
    <row r="25" spans="2:5" ht="13.9" x14ac:dyDescent="0.4">
      <c r="B25" s="1" t="s">
        <v>2</v>
      </c>
      <c r="C25" s="12">
        <f>C12</f>
        <v>20</v>
      </c>
      <c r="D25" s="3">
        <v>118.1</v>
      </c>
      <c r="E25" s="9">
        <f t="shared" si="1"/>
        <v>2362</v>
      </c>
    </row>
    <row r="26" spans="2:5" ht="13.9" x14ac:dyDescent="0.4">
      <c r="B26" s="1" t="s">
        <v>3</v>
      </c>
      <c r="C26" s="12">
        <f>C13-(C6*6)</f>
        <v>143.10000000000002</v>
      </c>
      <c r="D26" s="3">
        <v>95</v>
      </c>
      <c r="E26" s="9">
        <f t="shared" si="1"/>
        <v>13594.500000000002</v>
      </c>
    </row>
    <row r="27" spans="2:5" ht="13.9" x14ac:dyDescent="0.4">
      <c r="B27" s="1" t="s">
        <v>4</v>
      </c>
      <c r="C27" s="12">
        <f>C14</f>
        <v>60</v>
      </c>
      <c r="D27" s="3">
        <v>142.80000000000001</v>
      </c>
      <c r="E27" s="9">
        <f t="shared" si="1"/>
        <v>8568</v>
      </c>
    </row>
    <row r="28" spans="2:5" ht="14.25" thickBot="1" x14ac:dyDescent="0.45">
      <c r="B28" s="6" t="s">
        <v>5</v>
      </c>
      <c r="C28" s="13"/>
      <c r="D28" s="7"/>
      <c r="E28" s="10">
        <v>819</v>
      </c>
    </row>
    <row r="29" spans="2:5" x14ac:dyDescent="0.35">
      <c r="B29" s="21" t="s">
        <v>10</v>
      </c>
      <c r="C29" s="12">
        <f>SUM(C22:C27)</f>
        <v>2166.4</v>
      </c>
      <c r="D29" s="4"/>
      <c r="E29" s="9">
        <f>SUM(E22:E28)</f>
        <v>197116.97399999999</v>
      </c>
    </row>
    <row r="30" spans="2:5" x14ac:dyDescent="0.35">
      <c r="B30" s="21"/>
    </row>
    <row r="31" spans="2:5" ht="13.9" x14ac:dyDescent="0.4">
      <c r="D31" s="2" t="s">
        <v>11</v>
      </c>
      <c r="E31" s="5">
        <f>E29/C29</f>
        <v>90.98826347858197</v>
      </c>
    </row>
    <row r="32" spans="2:5" ht="13.9" x14ac:dyDescent="0.4">
      <c r="D32" s="2" t="s">
        <v>12</v>
      </c>
      <c r="E32" s="5">
        <f>(E29-E28)/C29</f>
        <v>90.610216949778419</v>
      </c>
    </row>
    <row r="33" spans="2:9" ht="13.9" x14ac:dyDescent="0.4">
      <c r="D33" s="2"/>
      <c r="E33" s="5"/>
      <c r="I33" s="14"/>
    </row>
    <row r="34" spans="2:9" ht="14.25" thickBot="1" x14ac:dyDescent="0.45">
      <c r="B34" s="8" t="s">
        <v>26</v>
      </c>
      <c r="C34" s="6" t="s">
        <v>6</v>
      </c>
      <c r="D34" s="6" t="s">
        <v>7</v>
      </c>
      <c r="E34" s="6" t="s">
        <v>8</v>
      </c>
    </row>
    <row r="35" spans="2:9" ht="15.75" x14ac:dyDescent="0.4">
      <c r="B35" s="1" t="s">
        <v>9</v>
      </c>
      <c r="C35" s="11">
        <v>1743.3</v>
      </c>
      <c r="D35" s="3">
        <v>89.78</v>
      </c>
      <c r="E35" s="9">
        <f>C35*D35</f>
        <v>156513.47399999999</v>
      </c>
    </row>
    <row r="36" spans="2:9" ht="13.9" x14ac:dyDescent="0.4">
      <c r="B36" s="1" t="s">
        <v>0</v>
      </c>
      <c r="C36" s="11">
        <v>15</v>
      </c>
      <c r="D36" s="3">
        <v>24.5</v>
      </c>
      <c r="E36" s="9">
        <f t="shared" ref="E36:E40" si="2">C36*D36</f>
        <v>367.5</v>
      </c>
    </row>
    <row r="37" spans="2:9" ht="13.9" x14ac:dyDescent="0.4">
      <c r="B37" s="1" t="s">
        <v>1</v>
      </c>
      <c r="C37" s="12">
        <f>C11</f>
        <v>185</v>
      </c>
      <c r="D37" s="3">
        <v>80.5</v>
      </c>
      <c r="E37" s="9">
        <f t="shared" si="2"/>
        <v>14892.5</v>
      </c>
    </row>
    <row r="38" spans="2:9" ht="13.9" x14ac:dyDescent="0.4">
      <c r="B38" s="1" t="s">
        <v>2</v>
      </c>
      <c r="C38" s="12">
        <f>C12</f>
        <v>20</v>
      </c>
      <c r="D38" s="3">
        <v>118.1</v>
      </c>
      <c r="E38" s="9">
        <f t="shared" si="2"/>
        <v>2362</v>
      </c>
    </row>
    <row r="39" spans="2:9" ht="13.9" x14ac:dyDescent="0.4">
      <c r="B39" s="1" t="s">
        <v>3</v>
      </c>
      <c r="C39" s="12">
        <v>0</v>
      </c>
      <c r="D39" s="3">
        <v>95</v>
      </c>
      <c r="E39" s="9">
        <f t="shared" si="2"/>
        <v>0</v>
      </c>
    </row>
    <row r="40" spans="2:9" ht="13.9" x14ac:dyDescent="0.4">
      <c r="B40" s="1" t="s">
        <v>4</v>
      </c>
      <c r="C40" s="12">
        <f>C14</f>
        <v>60</v>
      </c>
      <c r="D40" s="3">
        <v>142.80000000000001</v>
      </c>
      <c r="E40" s="9">
        <f t="shared" si="2"/>
        <v>8568</v>
      </c>
    </row>
    <row r="41" spans="2:9" ht="14.25" thickBot="1" x14ac:dyDescent="0.45">
      <c r="B41" s="6" t="s">
        <v>5</v>
      </c>
      <c r="C41" s="13"/>
      <c r="D41" s="7"/>
      <c r="E41" s="10">
        <v>819</v>
      </c>
    </row>
    <row r="42" spans="2:9" x14ac:dyDescent="0.35">
      <c r="B42" s="21" t="s">
        <v>10</v>
      </c>
      <c r="C42" s="12">
        <f>SUM(C35:C40)</f>
        <v>2023.3</v>
      </c>
      <c r="D42" s="4"/>
      <c r="E42" s="9">
        <f>SUM(E35:E41)</f>
        <v>183522.47399999999</v>
      </c>
    </row>
    <row r="43" spans="2:9" x14ac:dyDescent="0.35">
      <c r="B43" s="21"/>
    </row>
    <row r="44" spans="2:9" ht="13.9" x14ac:dyDescent="0.4">
      <c r="D44" s="2" t="s">
        <v>11</v>
      </c>
      <c r="E44" s="5">
        <f>E42/C42</f>
        <v>90.704529234419013</v>
      </c>
    </row>
    <row r="45" spans="2:9" ht="13.9" x14ac:dyDescent="0.4">
      <c r="D45" s="2" t="s">
        <v>12</v>
      </c>
      <c r="E45" s="5">
        <f>(E42-E41)/C42</f>
        <v>90.299744971086838</v>
      </c>
    </row>
    <row r="47" spans="2:9" x14ac:dyDescent="0.35">
      <c r="B47" s="22" t="s">
        <v>22</v>
      </c>
      <c r="C47" s="22"/>
      <c r="D47" s="22"/>
      <c r="E47" s="22"/>
    </row>
    <row r="48" spans="2:9" x14ac:dyDescent="0.35">
      <c r="C48" s="4" t="s">
        <v>18</v>
      </c>
      <c r="D48" s="4" t="s">
        <v>21</v>
      </c>
    </row>
    <row r="49" spans="2:4" x14ac:dyDescent="0.35">
      <c r="B49" s="1" t="s">
        <v>29</v>
      </c>
      <c r="C49" s="15">
        <f>C16</f>
        <v>2311.3000000000002</v>
      </c>
      <c r="D49" s="5">
        <f>E19</f>
        <v>90.885421191537219</v>
      </c>
    </row>
    <row r="50" spans="2:4" x14ac:dyDescent="0.35">
      <c r="B50" s="1" t="s">
        <v>20</v>
      </c>
      <c r="C50" s="15">
        <f>C29</f>
        <v>2166.4</v>
      </c>
      <c r="D50" s="5">
        <f>E32</f>
        <v>90.610216949778419</v>
      </c>
    </row>
    <row r="51" spans="2:4" x14ac:dyDescent="0.35">
      <c r="B51" s="1" t="s">
        <v>31</v>
      </c>
      <c r="C51" s="14">
        <f>C42</f>
        <v>2023.3</v>
      </c>
      <c r="D51" s="5">
        <f>E45</f>
        <v>90.299744971086838</v>
      </c>
    </row>
    <row r="52" spans="2:4" x14ac:dyDescent="0.35">
      <c r="C52" s="14"/>
      <c r="D52" s="5"/>
    </row>
    <row r="53" spans="2:4" x14ac:dyDescent="0.35">
      <c r="B53" s="1" t="s">
        <v>19</v>
      </c>
      <c r="C53" s="14">
        <f>C16</f>
        <v>2311.3000000000002</v>
      </c>
      <c r="D53" s="5">
        <f>E18</f>
        <v>91.239767230562876</v>
      </c>
    </row>
    <row r="54" spans="2:4" x14ac:dyDescent="0.35">
      <c r="B54" s="1" t="s">
        <v>30</v>
      </c>
      <c r="C54" s="14">
        <f>C29</f>
        <v>2166.4</v>
      </c>
      <c r="D54" s="5">
        <f>E31</f>
        <v>90.98826347858197</v>
      </c>
    </row>
    <row r="55" spans="2:4" x14ac:dyDescent="0.35">
      <c r="B55" s="1" t="s">
        <v>32</v>
      </c>
      <c r="C55" s="14">
        <f>C42</f>
        <v>2023.3</v>
      </c>
      <c r="D55" s="5">
        <f>E44</f>
        <v>90.704529234419013</v>
      </c>
    </row>
    <row r="57" spans="2:4" x14ac:dyDescent="0.35">
      <c r="C57" s="1" t="s">
        <v>23</v>
      </c>
      <c r="D57" s="1" t="s">
        <v>24</v>
      </c>
    </row>
    <row r="58" spans="2:4" x14ac:dyDescent="0.35">
      <c r="C58" s="1">
        <v>80</v>
      </c>
      <c r="D58" s="1">
        <v>1800</v>
      </c>
    </row>
    <row r="59" spans="2:4" x14ac:dyDescent="0.35">
      <c r="C59" s="1">
        <v>82</v>
      </c>
      <c r="D59" s="1">
        <v>2300</v>
      </c>
    </row>
    <row r="60" spans="2:4" x14ac:dyDescent="0.35">
      <c r="C60" s="1">
        <v>87.3</v>
      </c>
      <c r="D60" s="1">
        <v>2650</v>
      </c>
    </row>
    <row r="61" spans="2:4" x14ac:dyDescent="0.35">
      <c r="C61" s="1">
        <v>93</v>
      </c>
      <c r="D61" s="1">
        <v>2650</v>
      </c>
    </row>
    <row r="62" spans="2:4" x14ac:dyDescent="0.35">
      <c r="C62" s="1">
        <v>93</v>
      </c>
      <c r="D62" s="1">
        <v>1400</v>
      </c>
    </row>
    <row r="63" spans="2:4" x14ac:dyDescent="0.35">
      <c r="C63" s="1">
        <v>80</v>
      </c>
      <c r="D63" s="1">
        <v>1400</v>
      </c>
    </row>
    <row r="64" spans="2:4" x14ac:dyDescent="0.35">
      <c r="C64" s="1">
        <v>80</v>
      </c>
      <c r="D64" s="1">
        <v>1800</v>
      </c>
    </row>
  </sheetData>
  <mergeCells count="5">
    <mergeCell ref="B16:B17"/>
    <mergeCell ref="B29:B30"/>
    <mergeCell ref="B47:E47"/>
    <mergeCell ref="B42:B43"/>
    <mergeCell ref="B2:E2"/>
  </mergeCells>
  <pageMargins left="0.7" right="0.7" top="0.75" bottom="0.75" header="0.3" footer="0.3"/>
  <pageSetup scale="9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W&amp;B Report</vt:lpstr>
      <vt:lpstr>'W&amp;B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Strasburger</dc:creator>
  <cp:lastModifiedBy>John Strasburger</cp:lastModifiedBy>
  <cp:lastPrinted>2020-03-31T18:53:44Z</cp:lastPrinted>
  <dcterms:created xsi:type="dcterms:W3CDTF">2020-03-21T16:43:28Z</dcterms:created>
  <dcterms:modified xsi:type="dcterms:W3CDTF">2020-10-17T13:59:45Z</dcterms:modified>
</cp:coreProperties>
</file>